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8760"/>
  </bookViews>
  <sheets>
    <sheet name="ремонты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56" i="1" l="1"/>
  <c r="C56" i="1"/>
  <c r="D55" i="1"/>
  <c r="D56" i="1" s="1"/>
  <c r="F52" i="1"/>
  <c r="F51" i="1"/>
  <c r="F45" i="1"/>
  <c r="D44" i="1"/>
  <c r="E43" i="1"/>
  <c r="E44" i="1" s="1"/>
  <c r="D43" i="1"/>
  <c r="C43" i="1"/>
  <c r="C44" i="1" s="1"/>
  <c r="F32" i="1"/>
  <c r="F50" i="1" s="1"/>
  <c r="D27" i="1"/>
  <c r="D26" i="1"/>
  <c r="E25" i="1"/>
  <c r="D25" i="1"/>
  <c r="C25" i="1"/>
  <c r="F21" i="1"/>
  <c r="F16" i="1"/>
  <c r="F14" i="1"/>
  <c r="F25" i="1" s="1"/>
  <c r="F27" i="1" s="1"/>
  <c r="F26" i="1" s="1"/>
  <c r="F13" i="1"/>
  <c r="F56" i="1" l="1"/>
  <c r="F55" i="1"/>
  <c r="F57" i="1"/>
  <c r="F43" i="1"/>
  <c r="F44" i="1"/>
</calcChain>
</file>

<file path=xl/comments1.xml><?xml version="1.0" encoding="utf-8"?>
<comments xmlns="http://schemas.openxmlformats.org/spreadsheetml/2006/main">
  <authors>
    <author>Laubakh Larisa</author>
  </authors>
  <commentList>
    <comment ref="F14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от отнесенного на очистку доля на объём без УКК + сети и РЭП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всё без сетей и РЭП</t>
        </r>
      </text>
    </comment>
    <comment ref="F33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сети на водоотв.</t>
        </r>
      </text>
    </comment>
    <comment ref="F44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доля на объём без УКК + сети и РЭП</t>
        </r>
      </text>
    </comment>
    <comment ref="F45" authorId="0">
      <text>
        <r>
          <rPr>
            <b/>
            <sz val="9"/>
            <color indexed="81"/>
            <rFont val="Tahoma"/>
            <family val="2"/>
            <charset val="204"/>
          </rPr>
          <t>Laubakh Larisa:</t>
        </r>
        <r>
          <rPr>
            <sz val="9"/>
            <color indexed="81"/>
            <rFont val="Tahoma"/>
            <family val="2"/>
            <charset val="204"/>
          </rPr>
          <t xml:space="preserve">
всё , без сетей и РЭП</t>
        </r>
      </text>
    </comment>
  </commentList>
</comments>
</file>

<file path=xl/sharedStrings.xml><?xml version="1.0" encoding="utf-8"?>
<sst xmlns="http://schemas.openxmlformats.org/spreadsheetml/2006/main" count="109" uniqueCount="59">
  <si>
    <t xml:space="preserve">Приложение № </t>
  </si>
  <si>
    <t>ОАО "Сибирско-Уральская алюминиевая компания"</t>
  </si>
  <si>
    <t>Филиал "Богословский алюминиевый завод- ОАО "СУАЛ"</t>
  </si>
  <si>
    <t>Программа текущих  ремонтов (сервисного обслуживания оборудования)  за 2017 г.г. в себестоимости услуги водоотведения о очистки стоков.</t>
  </si>
  <si>
    <t>Наименование работ</t>
  </si>
  <si>
    <t>Срок выполнения работ</t>
  </si>
  <si>
    <t>Стоимость работ по смете, тыс. руб.</t>
  </si>
  <si>
    <t>Подтверждающие документы</t>
  </si>
  <si>
    <t>капитальный ремонт</t>
  </si>
  <si>
    <t>текущий ремонт (сервисное обслуживание)</t>
  </si>
  <si>
    <t>Хозяйственный способ</t>
  </si>
  <si>
    <t>Подрядный способ</t>
  </si>
  <si>
    <t>Текущий ремонт  оборудования участка хозбытовых стоков  (услуга ООО "РУС-Инжиниринг")</t>
  </si>
  <si>
    <t>январь-декабрь 2017</t>
  </si>
  <si>
    <t>Копия договора -подряда № 8010Т957 от 15.12.2016 с приложениями;  копии справок и актов на выполненные рабоыт по ТР оборудования и справка по фактически отнесённым затрам на данную услугу  воду за 2017 год.</t>
  </si>
  <si>
    <r>
      <t xml:space="preserve">Текущий ремонт и сервисное обслуживание </t>
    </r>
    <r>
      <rPr>
        <b/>
        <sz val="9"/>
        <color indexed="8"/>
        <rFont val="Arial"/>
        <family val="2"/>
        <charset val="204"/>
      </rPr>
      <t>сетей</t>
    </r>
    <r>
      <rPr>
        <sz val="9"/>
        <color indexed="8"/>
        <rFont val="Arial"/>
        <family val="2"/>
        <charset val="204"/>
      </rPr>
      <t xml:space="preserve"> участка хозбытовых стоков  (услуга ООО "РУС-Инжиниринг")</t>
    </r>
  </si>
  <si>
    <t>Эксперзиза технических устройств: диагностика всех четырёх котлов (ООО ИДЦ "Феррит"</t>
  </si>
  <si>
    <t>май-август 2017</t>
  </si>
  <si>
    <t>Договор №БС /074/17от01.02.2017г."Феррит"                                                Сч-фактуры, акты, выполненных работ за 2017 год.</t>
  </si>
  <si>
    <t>Текущий ремонт и сервисное обслуживание оборудования участка промстоков  (услуга ООО "РУС-Инжиниринг")</t>
  </si>
  <si>
    <t>Текущий ремонт насосной воздухадувной станции первой очереди (кровля кирпичная кладка стен наружной стороны, замена шести оконных блоков)ООО"Спецстройтех"</t>
  </si>
  <si>
    <t>июнь-ноябрь 2017</t>
  </si>
  <si>
    <t>Договор №18042017 г.от18.04.2017г.ООО"Спецстройтех."                                                Сч-фактуры, акты, выполненных работ за 2017 год.</t>
  </si>
  <si>
    <t>Очистка сетей промливневой канализации (услуга ООО "РЭП-1")</t>
  </si>
  <si>
    <t>июль  2017 г.</t>
  </si>
  <si>
    <t xml:space="preserve">ИТОГО </t>
  </si>
  <si>
    <t>2017 год</t>
  </si>
  <si>
    <t>ИТОГО распределено в себестоимость услуги водоотведения сточных вод</t>
  </si>
  <si>
    <t>Доля  (см.баланс: объём в/о к объёму очистка без учёта МУП УКК)от отнесённого на очистку плюс сети хбс (РИК) и чистка промливнёвки (РЭП)</t>
  </si>
  <si>
    <t>ИТОГО распределено в себестоимость услуги очистки сточных вод</t>
  </si>
  <si>
    <t>На очистку все ремонты по очистным и нейтрализации без учета ремонта сетей(РИК наХБС и чистки сетей(РЭП-1)</t>
  </si>
  <si>
    <t>Текущий ремонт и сервисное обслуживание оборудования участка хозбытовых стоков  (услуга ООО "РУС-Инжиниринг")</t>
  </si>
  <si>
    <t>январь-декабрь 2015 год</t>
  </si>
  <si>
    <t>Приложение № 5 к Договору 8010т686 от 09.12.2013, счета-фактуры и акты выполненных работ по факту 1 квартала 2014</t>
  </si>
  <si>
    <t>Текущий ремонт и сервисное обслуживание сетей участка хозбытовых стоков  (услуга ООО "РУС-Инжиниринг")</t>
  </si>
  <si>
    <t>Техническое обслуживание оборудования участка промстоков  (услуга ООО "РУС-Инжиниринг")</t>
  </si>
  <si>
    <t>Чистка коллектора промливневой канализации от станции нейтрализации до выпуска БТЭЦ</t>
  </si>
  <si>
    <t>октябрь 2015 год</t>
  </si>
  <si>
    <t>Чистка приемного резервуара №1 на станции нейтрализации</t>
  </si>
  <si>
    <t>сентябрь, октябрь 2015 год.</t>
  </si>
  <si>
    <t>Текущий ремонт строительных конструкций здания насосной станции блока фильтров очистных сооружений ХБС</t>
  </si>
  <si>
    <t>апрель -  август        2015 год.</t>
  </si>
  <si>
    <t>Текущий ремонт стен, лотков: здание насосной станции подкачки стоков очистных сооружений ХБС</t>
  </si>
  <si>
    <t>июнь -  август        2015 год.</t>
  </si>
  <si>
    <t>Текущий ремонт строительных конструкций здания хлораторной и склада хлора очистных сооружений ХБС</t>
  </si>
  <si>
    <t>апрель - июнь        2015 год.</t>
  </si>
  <si>
    <t>Текущий ремонт строительных конструкций отстойников №№ 1,2 очистных сооружений ХБС</t>
  </si>
  <si>
    <t>Текущий ремонт строительных конструкций здания производственного корпуса очистных сооружений ХБС</t>
  </si>
  <si>
    <t>апрель - июль        2015 год.</t>
  </si>
  <si>
    <t>Текущий ремонт строительных конструкций здания фекальной насосной очистных сооружений ХБС</t>
  </si>
  <si>
    <t>май - июль             2015 год.</t>
  </si>
  <si>
    <t>2015 год</t>
  </si>
  <si>
    <t>Техническое обслуживание оборудования участка хозбытовых стоков  (услуга ООО "РУС-Инжиниринг")</t>
  </si>
  <si>
    <t>2016 год</t>
  </si>
  <si>
    <t>Увеличение прогноза 2015 года на 4,4 %</t>
  </si>
  <si>
    <t>Техническое обслуживание оборудования сетей хозяйственно-фекальной канализации  (услуга ООО "РУС-Инжиниринг")</t>
  </si>
  <si>
    <t>Ремонт сетей</t>
  </si>
  <si>
    <t xml:space="preserve">Финансовый директор </t>
  </si>
  <si>
    <t>А.В. Тинарский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</si>
</sst>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6" fillId="0" borderId="0"/>
    <xf numFmtId="0" fontId="2" fillId="0" borderId="0"/>
    <xf numFmtId="0" fontId="1" fillId="0" borderId="0"/>
    <xf numFmtId="0" fontId="17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1" applyFont="1" applyFill="1"/>
    <xf numFmtId="0" fontId="4" fillId="0" borderId="0" xfId="2" applyFont="1" applyFill="1" applyAlignment="1">
      <alignment horizontal="left"/>
    </xf>
    <xf numFmtId="0" fontId="5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166" fontId="6" fillId="2" borderId="3" xfId="5" applyNumberFormat="1" applyFont="1" applyFill="1" applyBorder="1" applyAlignment="1">
      <alignment horizontal="center" vertical="center" wrapText="1"/>
    </xf>
    <xf numFmtId="164" fontId="7" fillId="3" borderId="4" xfId="6" applyFont="1" applyFill="1" applyBorder="1" applyAlignment="1">
      <alignment horizontal="left" vertical="center" wrapText="1"/>
    </xf>
    <xf numFmtId="164" fontId="0" fillId="0" borderId="0" xfId="0" applyNumberFormat="1"/>
    <xf numFmtId="0" fontId="6" fillId="2" borderId="5" xfId="1" applyFont="1" applyFill="1" applyBorder="1" applyAlignment="1">
      <alignment vertical="center" wrapText="1"/>
    </xf>
    <xf numFmtId="164" fontId="6" fillId="2" borderId="1" xfId="7" applyFont="1" applyFill="1" applyBorder="1" applyAlignment="1">
      <alignment horizontal="center" vertical="center" wrapText="1"/>
    </xf>
    <xf numFmtId="166" fontId="6" fillId="2" borderId="1" xfId="3" applyNumberFormat="1" applyFont="1" applyFill="1" applyBorder="1" applyAlignment="1">
      <alignment horizontal="center" vertical="center" wrapText="1"/>
    </xf>
    <xf numFmtId="164" fontId="6" fillId="2" borderId="1" xfId="5" applyFont="1" applyFill="1" applyBorder="1" applyAlignment="1">
      <alignment horizontal="center" vertical="center" wrapText="1"/>
    </xf>
    <xf numFmtId="166" fontId="6" fillId="2" borderId="3" xfId="3" applyNumberFormat="1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left" vertical="center" wrapText="1"/>
    </xf>
    <xf numFmtId="17" fontId="6" fillId="0" borderId="1" xfId="8" applyNumberFormat="1" applyFont="1" applyFill="1" applyBorder="1" applyAlignment="1">
      <alignment horizontal="center" vertical="center" wrapText="1"/>
    </xf>
    <xf numFmtId="164" fontId="6" fillId="0" borderId="1" xfId="7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164" fontId="6" fillId="0" borderId="1" xfId="5" applyFont="1" applyFill="1" applyBorder="1" applyAlignment="1">
      <alignment horizontal="center" vertical="center" wrapText="1"/>
    </xf>
    <xf numFmtId="166" fontId="6" fillId="0" borderId="3" xfId="3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17" fontId="6" fillId="0" borderId="1" xfId="1" applyNumberFormat="1" applyFont="1" applyFill="1" applyBorder="1" applyAlignment="1">
      <alignment horizontal="center" vertical="center" wrapText="1"/>
    </xf>
    <xf numFmtId="164" fontId="6" fillId="0" borderId="1" xfId="9" applyFont="1" applyFill="1" applyBorder="1" applyAlignment="1">
      <alignment horizontal="center" vertical="center" wrapText="1"/>
    </xf>
    <xf numFmtId="164" fontId="6" fillId="0" borderId="1" xfId="3" applyFont="1" applyFill="1" applyBorder="1" applyAlignment="1">
      <alignment horizontal="center" vertical="center" wrapText="1"/>
    </xf>
    <xf numFmtId="17" fontId="3" fillId="2" borderId="1" xfId="4" applyNumberFormat="1" applyFont="1" applyFill="1" applyBorder="1" applyAlignment="1">
      <alignment horizontal="center" vertical="center" wrapText="1"/>
    </xf>
    <xf numFmtId="164" fontId="6" fillId="2" borderId="1" xfId="9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17" fontId="3" fillId="0" borderId="1" xfId="4" applyNumberFormat="1" applyFont="1" applyFill="1" applyBorder="1" applyAlignment="1">
      <alignment horizontal="center" vertical="center" wrapText="1"/>
    </xf>
    <xf numFmtId="166" fontId="6" fillId="0" borderId="3" xfId="5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vertical="center" wrapText="1"/>
    </xf>
    <xf numFmtId="166" fontId="11" fillId="0" borderId="3" xfId="3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wrapText="1"/>
    </xf>
    <xf numFmtId="0" fontId="0" fillId="0" borderId="6" xfId="0" applyFill="1" applyBorder="1" applyAlignment="1">
      <alignment horizontal="left" wrapText="1" indent="1"/>
    </xf>
    <xf numFmtId="0" fontId="12" fillId="0" borderId="1" xfId="1" applyFont="1" applyFill="1" applyBorder="1"/>
    <xf numFmtId="166" fontId="11" fillId="0" borderId="1" xfId="9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wrapText="1"/>
    </xf>
    <xf numFmtId="0" fontId="11" fillId="0" borderId="0" xfId="1" applyFont="1" applyFill="1" applyBorder="1" applyAlignment="1">
      <alignment vertical="center" wrapText="1"/>
    </xf>
    <xf numFmtId="17" fontId="12" fillId="4" borderId="0" xfId="1" applyNumberFormat="1" applyFont="1" applyFill="1" applyBorder="1" applyAlignment="1">
      <alignment horizontal="center" vertical="center" wrapText="1"/>
    </xf>
    <xf numFmtId="166" fontId="11" fillId="0" borderId="0" xfId="9" applyNumberFormat="1" applyFont="1" applyFill="1" applyBorder="1" applyAlignment="1">
      <alignment vertical="center" wrapText="1"/>
    </xf>
    <xf numFmtId="166" fontId="11" fillId="0" borderId="0" xfId="3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right"/>
    </xf>
    <xf numFmtId="0" fontId="13" fillId="4" borderId="0" xfId="1" applyFont="1" applyFill="1"/>
    <xf numFmtId="0" fontId="13" fillId="0" borderId="0" xfId="1" applyFont="1" applyFill="1"/>
  </cellXfs>
  <cellStyles count="36">
    <cellStyle name="Excel Built-in Normal" xfId="10"/>
    <cellStyle name="Обычный" xfId="0" builtinId="0"/>
    <cellStyle name="Обычный 10 3" xfId="11"/>
    <cellStyle name="Обычный 11" xfId="12"/>
    <cellStyle name="Обычный 12 5 2" xfId="13"/>
    <cellStyle name="Обычный 2" xfId="14"/>
    <cellStyle name="Обычный 2 2" xfId="15"/>
    <cellStyle name="Обычный 25" xfId="16"/>
    <cellStyle name="Обычный 25 2" xfId="2"/>
    <cellStyle name="Обычный 3" xfId="17"/>
    <cellStyle name="Обычный 4" xfId="18"/>
    <cellStyle name="Обычный 4 2" xfId="8"/>
    <cellStyle name="Обычный 4 2 3 2" xfId="4"/>
    <cellStyle name="Обычный 4 2 4" xfId="1"/>
    <cellStyle name="Обычный 41" xfId="19"/>
    <cellStyle name="Обычный 45 2" xfId="20"/>
    <cellStyle name="Обычный 5" xfId="21"/>
    <cellStyle name="Обычный 6 2" xfId="22"/>
    <cellStyle name="Обычный 8" xfId="23"/>
    <cellStyle name="Обычный 8 2" xfId="24"/>
    <cellStyle name="Процентный 10 4" xfId="25"/>
    <cellStyle name="Процентный 2" xfId="26"/>
    <cellStyle name="Финансовый 10 3 2" xfId="5"/>
    <cellStyle name="Финансовый 19" xfId="27"/>
    <cellStyle name="Финансовый 2" xfId="28"/>
    <cellStyle name="Финансовый 2 2 3 2 2 2" xfId="3"/>
    <cellStyle name="Финансовый 25" xfId="29"/>
    <cellStyle name="Финансовый 3" xfId="6"/>
    <cellStyle name="Финансовый 3 2" xfId="30"/>
    <cellStyle name="Финансовый 35" xfId="31"/>
    <cellStyle name="Финансовый 37 2" xfId="32"/>
    <cellStyle name="Финансовый 38" xfId="33"/>
    <cellStyle name="Финансовый 5 2" xfId="7"/>
    <cellStyle name="Финансовый 5 2 3" xfId="9"/>
    <cellStyle name="Финансовый 6" xfId="34"/>
    <cellStyle name="Финансовый 7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58;&#1072;&#1088;&#1080;&#1092;&#1099;/&#1058;&#1072;&#1088;&#1080;&#1092;&#1099;%202019/19_&#1058;&#1069;&#1057;%20&#1074;&#1086;&#1076;&#1086;&#1086;&#1090;&#1074;&#1077;&#1076;&#1077;&#1085;&#1080;&#1077;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y/&#1056;&#1072;&#1073;&#1086;&#1095;&#1080;&#1081;%20&#1089;&#1090;&#1086;&#1083;/&#1058;&#1040;&#1056;&#1048;&#1060;&#1067;%202015%20&#1075;/&#1089;&#1090;&#1072;&#1088;&#1099;&#1077;%20%20&#1092;&#1086;&#1088;&#1084;&#1099;/&#1050;&#1086;&#1087;&#1080;&#1103;%20&#1042;&#1086;&#1076;&#1086;&#1086;&#1090;&#1074;&#1077;&#1076;&#1077;&#1085;&#1080;&#1077;%20(&#1082;&#1086;&#1084;&#1087;&#1083;&#1077;&#1082;&#1090;)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"/>
      <sheetName val="экономия операц р-ов"/>
      <sheetName val="экономия ээнергии"/>
      <sheetName val="индекс кол-ва активов"/>
      <sheetName val="индекс кол-ва активов (2)"/>
      <sheetName val="индексы (2)"/>
      <sheetName val="операц расходы"/>
      <sheetName val="экономия ресурсов"/>
      <sheetName val=" баланс(2)"/>
      <sheetName val="распределение стоков"/>
      <sheetName val="выручка"/>
      <sheetName val="расчет тарифа(2)"/>
      <sheetName val="смета расходов (2)"/>
      <sheetName val="неподконтр"/>
      <sheetName val="операц расходы (2)"/>
      <sheetName val="цеховые ТЭС"/>
      <sheetName val="налоги в себестоимости"/>
      <sheetName val="ао-2019"/>
      <sheetName val="ЗП"/>
      <sheetName val="сырье и материалы (2)"/>
      <sheetName val="ремонты"/>
      <sheetName val="газ"/>
      <sheetName val="расчёт по газу "/>
      <sheetName val="покупн во"/>
      <sheetName val="ээнергия"/>
      <sheetName val="ээ расчёт-обоснование"/>
      <sheetName val="земельный налог 20117-2023"/>
      <sheetName val="исходные данные(Оксана)"/>
      <sheetName val="расчет мат-лы(2)"/>
      <sheetName val="c R3 ОСПСВ"/>
      <sheetName val="c R3 участок ХБС"/>
      <sheetName val="ХБС с R3"/>
      <sheetName val="c R3 промстоки "/>
      <sheetName val="ремонты Ирочка"/>
      <sheetName val="услуги РИК"/>
      <sheetName val="администр.ЗП"/>
      <sheetName val="соц.вып.очистка"/>
      <sheetName val="соц.вып.водоотв."/>
      <sheetName val="административные (охр)"/>
      <sheetName val="цеховые"/>
      <sheetName val="соц.вып.администр."/>
      <sheetName val="зплата"/>
      <sheetName val="зплата 2"/>
      <sheetName val="баланс"/>
      <sheetName val="сырье и материалы"/>
      <sheetName val="смета расходов"/>
      <sheetName val="расчет мат-лы"/>
      <sheetName val="индексы"/>
      <sheetName val="тэнергия"/>
      <sheetName val="покупн тн"/>
      <sheetName val="кап влож"/>
      <sheetName val="Курбатов очистка"/>
      <sheetName val="Курбатов водоот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O8">
            <v>0.72395660145991469</v>
          </cell>
        </row>
        <row r="14">
          <cell r="N14">
            <v>14348.32</v>
          </cell>
          <cell r="P14">
            <v>12585</v>
          </cell>
        </row>
        <row r="32">
          <cell r="N32">
            <v>7223.192</v>
          </cell>
          <cell r="P32">
            <v>6135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1">
          <cell r="E11">
            <v>1.0369999999999999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N9">
            <v>12754051.030000001</v>
          </cell>
        </row>
        <row r="10">
          <cell r="N10">
            <v>5170556.1700000009</v>
          </cell>
        </row>
        <row r="11">
          <cell r="N11">
            <v>2693798.11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ая инф."/>
      <sheetName val="произв. программа"/>
      <sheetName val="формирование тарифов"/>
      <sheetName val="Цеховые 2012"/>
      <sheetName val="ФОТ водоотведения"/>
      <sheetName val="Газ природный"/>
      <sheetName val="Потребность в энергии"/>
      <sheetName val="расчет реагентов"/>
      <sheetName val="Прил. № 6 Материалы"/>
      <sheetName val="Табель оснащения по предп."/>
      <sheetName val="Прил.№8 Амортизация"/>
      <sheetName val="Амортизация 2012"/>
      <sheetName val="Амортизация 2013-2014"/>
      <sheetName val="Амортизация 2014-2015"/>
      <sheetName val="Ремонты 2013"/>
      <sheetName val="Транспортировка стоков"/>
      <sheetName val="Оборудование"/>
      <sheetName val="ОХР"/>
      <sheetName val="налоги в себестоимости"/>
      <sheetName val="Земельный налог 2013"/>
      <sheetName val="Земельный налог 2014"/>
      <sheetName val="распределение стоков"/>
      <sheetName val="Выручка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>
            <v>13346.656999999999</v>
          </cell>
          <cell r="C3">
            <v>12753.371555555555</v>
          </cell>
          <cell r="D3">
            <v>12547.69</v>
          </cell>
        </row>
        <row r="4">
          <cell r="B4">
            <v>6014.4040000000005</v>
          </cell>
          <cell r="C4">
            <v>6205</v>
          </cell>
          <cell r="D4">
            <v>6205</v>
          </cell>
        </row>
        <row r="5">
          <cell r="B5">
            <v>8298.5759999999991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61"/>
  <sheetViews>
    <sheetView tabSelected="1" topLeftCell="A17" zoomScaleNormal="100" workbookViewId="0">
      <selection activeCell="F26" sqref="F26"/>
    </sheetView>
  </sheetViews>
  <sheetFormatPr defaultRowHeight="12.75" x14ac:dyDescent="0.2"/>
  <cols>
    <col min="1" max="1" width="36.5703125" customWidth="1"/>
    <col min="2" max="2" width="17.42578125" customWidth="1"/>
    <col min="3" max="3" width="13.7109375" customWidth="1"/>
    <col min="4" max="4" width="13.140625" customWidth="1"/>
    <col min="5" max="5" width="14.85546875" customWidth="1"/>
    <col min="6" max="6" width="13" customWidth="1"/>
    <col min="7" max="7" width="49.85546875" customWidth="1"/>
    <col min="9" max="9" width="14.28515625" customWidth="1"/>
  </cols>
  <sheetData>
    <row r="1" spans="1:9" x14ac:dyDescent="0.2">
      <c r="G1" s="1" t="s">
        <v>0</v>
      </c>
    </row>
    <row r="6" spans="1:9" ht="15.75" x14ac:dyDescent="0.25">
      <c r="A6" s="2" t="s">
        <v>1</v>
      </c>
      <c r="B6" s="1"/>
      <c r="C6" s="1"/>
      <c r="D6" s="1"/>
      <c r="E6" s="1"/>
      <c r="F6" s="1"/>
      <c r="G6" s="1"/>
    </row>
    <row r="7" spans="1:9" ht="18" x14ac:dyDescent="0.25">
      <c r="A7" s="2" t="s">
        <v>2</v>
      </c>
      <c r="B7" s="3"/>
      <c r="C7" s="3"/>
      <c r="D7" s="3"/>
      <c r="E7" s="3"/>
      <c r="F7" s="3"/>
      <c r="G7" s="3"/>
    </row>
    <row r="8" spans="1:9" ht="18" x14ac:dyDescent="0.25">
      <c r="A8" s="2" t="s">
        <v>3</v>
      </c>
      <c r="B8" s="3"/>
      <c r="C8" s="3"/>
      <c r="D8" s="3"/>
      <c r="E8" s="3"/>
      <c r="F8" s="3"/>
      <c r="G8" s="3"/>
    </row>
    <row r="9" spans="1:9" ht="18" x14ac:dyDescent="0.25">
      <c r="A9" s="2"/>
      <c r="B9" s="3"/>
      <c r="C9" s="3"/>
      <c r="D9" s="3"/>
      <c r="E9" s="3"/>
      <c r="F9" s="3"/>
      <c r="G9" s="3"/>
    </row>
    <row r="10" spans="1:9" ht="20.25" customHeight="1" x14ac:dyDescent="0.2">
      <c r="A10" s="4" t="s">
        <v>4</v>
      </c>
      <c r="B10" s="4" t="s">
        <v>5</v>
      </c>
      <c r="C10" s="4" t="s">
        <v>6</v>
      </c>
      <c r="D10" s="4"/>
      <c r="E10" s="4"/>
      <c r="F10" s="4"/>
      <c r="G10" s="4" t="s">
        <v>7</v>
      </c>
    </row>
    <row r="11" spans="1:9" ht="28.5" customHeight="1" x14ac:dyDescent="0.2">
      <c r="A11" s="4"/>
      <c r="B11" s="4"/>
      <c r="C11" s="5" t="s">
        <v>8</v>
      </c>
      <c r="D11" s="5"/>
      <c r="E11" s="6" t="s">
        <v>9</v>
      </c>
      <c r="F11" s="6"/>
      <c r="G11" s="4"/>
    </row>
    <row r="12" spans="1:9" ht="25.5" x14ac:dyDescent="0.2">
      <c r="A12" s="4"/>
      <c r="B12" s="4"/>
      <c r="C12" s="7" t="s">
        <v>10</v>
      </c>
      <c r="D12" s="7" t="s">
        <v>11</v>
      </c>
      <c r="E12" s="7" t="s">
        <v>10</v>
      </c>
      <c r="F12" s="7" t="s">
        <v>11</v>
      </c>
      <c r="G12" s="8"/>
    </row>
    <row r="13" spans="1:9" ht="57" customHeight="1" x14ac:dyDescent="0.2">
      <c r="A13" s="9" t="s">
        <v>12</v>
      </c>
      <c r="B13" s="10" t="s">
        <v>13</v>
      </c>
      <c r="C13" s="10"/>
      <c r="D13" s="10"/>
      <c r="E13" s="10"/>
      <c r="F13" s="11">
        <f>'[1]услуги РИК'!N9/1000</f>
        <v>12754.051030000001</v>
      </c>
      <c r="G13" s="12" t="s">
        <v>14</v>
      </c>
      <c r="I13" s="13"/>
    </row>
    <row r="14" spans="1:9" ht="54.75" customHeight="1" x14ac:dyDescent="0.2">
      <c r="A14" s="9" t="s">
        <v>15</v>
      </c>
      <c r="B14" s="10" t="s">
        <v>13</v>
      </c>
      <c r="C14" s="10"/>
      <c r="D14" s="10"/>
      <c r="E14" s="10"/>
      <c r="F14" s="11">
        <f>'[1]услуги РИК'!N10/1000</f>
        <v>5170.5561700000007</v>
      </c>
      <c r="G14" s="12" t="s">
        <v>14</v>
      </c>
    </row>
    <row r="15" spans="1:9" ht="75.75" customHeight="1" x14ac:dyDescent="0.2">
      <c r="A15" s="9" t="s">
        <v>16</v>
      </c>
      <c r="B15" s="10" t="s">
        <v>17</v>
      </c>
      <c r="C15" s="10"/>
      <c r="D15" s="10"/>
      <c r="E15" s="10"/>
      <c r="F15" s="11">
        <v>1903.1859999999999</v>
      </c>
      <c r="G15" s="14" t="s">
        <v>18</v>
      </c>
    </row>
    <row r="16" spans="1:9" ht="57" customHeight="1" x14ac:dyDescent="0.2">
      <c r="A16" s="9" t="s">
        <v>19</v>
      </c>
      <c r="B16" s="10" t="s">
        <v>13</v>
      </c>
      <c r="C16" s="10"/>
      <c r="D16" s="10"/>
      <c r="E16" s="10"/>
      <c r="F16" s="11">
        <f>'[1]услуги РИК'!N11/1000</f>
        <v>2693.7981099999997</v>
      </c>
      <c r="G16" s="12" t="s">
        <v>14</v>
      </c>
    </row>
    <row r="17" spans="1:7" ht="64.5" customHeight="1" x14ac:dyDescent="0.2">
      <c r="A17" s="9" t="s">
        <v>20</v>
      </c>
      <c r="B17" s="10" t="s">
        <v>21</v>
      </c>
      <c r="C17" s="15"/>
      <c r="D17" s="16"/>
      <c r="E17" s="17"/>
      <c r="F17" s="18">
        <v>5032.58691</v>
      </c>
      <c r="G17" s="14" t="s">
        <v>22</v>
      </c>
    </row>
    <row r="18" spans="1:7" ht="0.75" hidden="1" customHeight="1" x14ac:dyDescent="0.2">
      <c r="A18" s="19"/>
      <c r="B18" s="20"/>
      <c r="C18" s="21"/>
      <c r="D18" s="22"/>
      <c r="E18" s="23"/>
      <c r="F18" s="24"/>
      <c r="G18" s="25"/>
    </row>
    <row r="19" spans="1:7" ht="12.75" hidden="1" customHeight="1" x14ac:dyDescent="0.2">
      <c r="A19" s="19"/>
      <c r="B19" s="20"/>
      <c r="C19" s="21"/>
      <c r="D19" s="22"/>
      <c r="E19" s="23"/>
      <c r="F19" s="24"/>
      <c r="G19" s="25"/>
    </row>
    <row r="20" spans="1:7" ht="12.75" hidden="1" customHeight="1" x14ac:dyDescent="0.2">
      <c r="A20" s="19"/>
      <c r="B20" s="26"/>
      <c r="C20" s="27"/>
      <c r="D20" s="22"/>
      <c r="E20" s="28"/>
      <c r="F20" s="24"/>
      <c r="G20" s="25"/>
    </row>
    <row r="21" spans="1:7" ht="60.75" customHeight="1" x14ac:dyDescent="0.2">
      <c r="A21" s="9" t="s">
        <v>23</v>
      </c>
      <c r="B21" s="29" t="s">
        <v>24</v>
      </c>
      <c r="C21" s="30">
        <v>0</v>
      </c>
      <c r="D21" s="16">
        <v>0</v>
      </c>
      <c r="E21" s="31">
        <v>0</v>
      </c>
      <c r="F21" s="18">
        <f>541866.94/1000</f>
        <v>541.86694</v>
      </c>
      <c r="G21" s="12" t="s">
        <v>14</v>
      </c>
    </row>
    <row r="22" spans="1:7" ht="36" hidden="1" customHeight="1" x14ac:dyDescent="0.2">
      <c r="A22" s="19"/>
      <c r="B22" s="32"/>
      <c r="C22" s="23"/>
      <c r="D22" s="23"/>
      <c r="E22" s="23"/>
      <c r="F22" s="33"/>
      <c r="G22" s="25"/>
    </row>
    <row r="23" spans="1:7" hidden="1" x14ac:dyDescent="0.2">
      <c r="A23" s="19"/>
      <c r="B23" s="34"/>
      <c r="C23" s="23"/>
      <c r="D23" s="23"/>
      <c r="E23" s="23"/>
      <c r="F23" s="24"/>
      <c r="G23" s="25"/>
    </row>
    <row r="24" spans="1:7" ht="24" hidden="1" customHeight="1" x14ac:dyDescent="0.2">
      <c r="A24" s="19"/>
      <c r="B24" s="34"/>
      <c r="C24" s="27"/>
      <c r="D24" s="22"/>
      <c r="E24" s="28"/>
      <c r="F24" s="24"/>
      <c r="G24" s="25"/>
    </row>
    <row r="25" spans="1:7" ht="24" customHeight="1" x14ac:dyDescent="0.2">
      <c r="A25" s="35" t="s">
        <v>25</v>
      </c>
      <c r="B25" s="36" t="s">
        <v>26</v>
      </c>
      <c r="C25" s="37">
        <f>SUM(C16:C22)</f>
        <v>0</v>
      </c>
      <c r="D25" s="37">
        <f>SUM(D16:D22)</f>
        <v>0</v>
      </c>
      <c r="E25" s="37">
        <f>SUM(E16:E22)</f>
        <v>0</v>
      </c>
      <c r="F25" s="38">
        <f>F13+F14+F15+F16+F16+F17+F21</f>
        <v>30789.843270000005</v>
      </c>
      <c r="G25" s="39"/>
    </row>
    <row r="26" spans="1:7" ht="48.75" customHeight="1" x14ac:dyDescent="0.2">
      <c r="A26" s="35" t="s">
        <v>27</v>
      </c>
      <c r="B26" s="36" t="s">
        <v>26</v>
      </c>
      <c r="C26" s="37"/>
      <c r="D26" s="37">
        <f>D16*('[2]распределение стоков'!B3-'[2]распределение стоков'!B4)/'[2]распределение стоков'!B3</f>
        <v>0</v>
      </c>
      <c r="E26" s="37"/>
      <c r="F26" s="38">
        <f>F27*'[1] баланс(2)'!O8+F21+F14</f>
        <v>23867.386982415952</v>
      </c>
      <c r="G26" s="25" t="s">
        <v>28</v>
      </c>
    </row>
    <row r="27" spans="1:7" ht="51" customHeight="1" x14ac:dyDescent="0.2">
      <c r="A27" s="35" t="s">
        <v>29</v>
      </c>
      <c r="B27" s="36" t="s">
        <v>26</v>
      </c>
      <c r="C27" s="37"/>
      <c r="D27" s="37">
        <f>D17*('[2]распределение стоков'!B4-'[2]распределение стоков'!B5)/'[2]распределение стоков'!B4</f>
        <v>0</v>
      </c>
      <c r="E27" s="37"/>
      <c r="F27" s="38">
        <f>F25-F21-F14</f>
        <v>25077.420160000005</v>
      </c>
      <c r="G27" s="39" t="s">
        <v>30</v>
      </c>
    </row>
    <row r="28" spans="1:7" x14ac:dyDescent="0.2">
      <c r="A28" s="40"/>
      <c r="B28" s="40"/>
      <c r="C28" s="40"/>
      <c r="D28" s="40"/>
      <c r="E28" s="40"/>
      <c r="F28" s="40"/>
      <c r="G28" s="40"/>
    </row>
    <row r="29" spans="1:7" hidden="1" x14ac:dyDescent="0.2">
      <c r="A29" s="41" t="s">
        <v>4</v>
      </c>
      <c r="B29" s="41" t="s">
        <v>5</v>
      </c>
      <c r="C29" s="41" t="s">
        <v>6</v>
      </c>
      <c r="D29" s="41"/>
      <c r="E29" s="41"/>
      <c r="F29" s="41"/>
      <c r="G29" s="41" t="s">
        <v>7</v>
      </c>
    </row>
    <row r="30" spans="1:7" hidden="1" x14ac:dyDescent="0.2">
      <c r="A30" s="41"/>
      <c r="B30" s="41"/>
      <c r="C30" s="42" t="s">
        <v>8</v>
      </c>
      <c r="D30" s="42"/>
      <c r="E30" s="43" t="s">
        <v>9</v>
      </c>
      <c r="F30" s="43"/>
      <c r="G30" s="41"/>
    </row>
    <row r="31" spans="1:7" ht="24" hidden="1" x14ac:dyDescent="0.2">
      <c r="A31" s="41"/>
      <c r="B31" s="41"/>
      <c r="C31" s="44" t="s">
        <v>10</v>
      </c>
      <c r="D31" s="44" t="s">
        <v>11</v>
      </c>
      <c r="E31" s="44" t="s">
        <v>10</v>
      </c>
      <c r="F31" s="44" t="s">
        <v>11</v>
      </c>
      <c r="G31" s="41"/>
    </row>
    <row r="32" spans="1:7" ht="55.5" hidden="1" customHeight="1" x14ac:dyDescent="0.2">
      <c r="A32" s="19" t="s">
        <v>31</v>
      </c>
      <c r="B32" s="20" t="s">
        <v>32</v>
      </c>
      <c r="C32" s="21">
        <v>0</v>
      </c>
      <c r="D32" s="21">
        <v>0</v>
      </c>
      <c r="E32" s="21">
        <v>0</v>
      </c>
      <c r="F32" s="23">
        <f>14843.60539-F33</f>
        <v>9412.0376099999994</v>
      </c>
      <c r="G32" s="45" t="s">
        <v>33</v>
      </c>
    </row>
    <row r="33" spans="1:7" ht="42" hidden="1" customHeight="1" x14ac:dyDescent="0.2">
      <c r="A33" s="19" t="s">
        <v>34</v>
      </c>
      <c r="B33" s="20" t="s">
        <v>32</v>
      </c>
      <c r="C33" s="21"/>
      <c r="D33" s="21"/>
      <c r="E33" s="21"/>
      <c r="F33" s="23">
        <v>5431.5677800000003</v>
      </c>
      <c r="G33" s="45" t="s">
        <v>33</v>
      </c>
    </row>
    <row r="34" spans="1:7" ht="42.75" hidden="1" customHeight="1" x14ac:dyDescent="0.2">
      <c r="A34" s="19" t="s">
        <v>35</v>
      </c>
      <c r="B34" s="20" t="s">
        <v>32</v>
      </c>
      <c r="C34" s="21">
        <v>0</v>
      </c>
      <c r="D34" s="21">
        <v>0</v>
      </c>
      <c r="E34" s="21">
        <v>0</v>
      </c>
      <c r="F34" s="23">
        <v>948.59780000000001</v>
      </c>
      <c r="G34" s="45" t="s">
        <v>33</v>
      </c>
    </row>
    <row r="35" spans="1:7" ht="39.75" hidden="1" customHeight="1" x14ac:dyDescent="0.2">
      <c r="A35" s="46" t="s">
        <v>36</v>
      </c>
      <c r="B35" s="20" t="s">
        <v>37</v>
      </c>
      <c r="C35" s="23"/>
      <c r="D35" s="23">
        <v>0</v>
      </c>
      <c r="E35" s="23"/>
      <c r="F35" s="23">
        <v>1350</v>
      </c>
      <c r="G35" s="45"/>
    </row>
    <row r="36" spans="1:7" ht="27.75" hidden="1" customHeight="1" x14ac:dyDescent="0.2">
      <c r="A36" s="46" t="s">
        <v>38</v>
      </c>
      <c r="B36" s="20" t="s">
        <v>39</v>
      </c>
      <c r="C36" s="23"/>
      <c r="D36" s="23"/>
      <c r="E36" s="23"/>
      <c r="F36" s="23">
        <v>750</v>
      </c>
      <c r="G36" s="45"/>
    </row>
    <row r="37" spans="1:7" ht="54" hidden="1" customHeight="1" x14ac:dyDescent="0.2">
      <c r="A37" s="46" t="s">
        <v>40</v>
      </c>
      <c r="B37" s="20" t="s">
        <v>41</v>
      </c>
      <c r="C37" s="23"/>
      <c r="D37" s="23"/>
      <c r="E37" s="23"/>
      <c r="F37" s="23">
        <v>800</v>
      </c>
      <c r="G37" s="45"/>
    </row>
    <row r="38" spans="1:7" ht="42" hidden="1" customHeight="1" x14ac:dyDescent="0.2">
      <c r="A38" s="46" t="s">
        <v>42</v>
      </c>
      <c r="B38" s="20" t="s">
        <v>43</v>
      </c>
      <c r="C38" s="23"/>
      <c r="D38" s="23"/>
      <c r="E38" s="23"/>
      <c r="F38" s="23">
        <v>800</v>
      </c>
      <c r="G38" s="45"/>
    </row>
    <row r="39" spans="1:7" ht="54" hidden="1" customHeight="1" x14ac:dyDescent="0.2">
      <c r="A39" s="46" t="s">
        <v>44</v>
      </c>
      <c r="B39" s="20" t="s">
        <v>45</v>
      </c>
      <c r="C39" s="23"/>
      <c r="D39" s="23"/>
      <c r="E39" s="23"/>
      <c r="F39" s="23">
        <v>500</v>
      </c>
      <c r="G39" s="45"/>
    </row>
    <row r="40" spans="1:7" ht="39" hidden="1" customHeight="1" x14ac:dyDescent="0.2">
      <c r="A40" s="46" t="s">
        <v>46</v>
      </c>
      <c r="B40" s="20" t="s">
        <v>43</v>
      </c>
      <c r="C40" s="23"/>
      <c r="D40" s="23"/>
      <c r="E40" s="23"/>
      <c r="F40" s="23">
        <v>650</v>
      </c>
      <c r="G40" s="45"/>
    </row>
    <row r="41" spans="1:7" ht="40.5" hidden="1" customHeight="1" x14ac:dyDescent="0.2">
      <c r="A41" s="46" t="s">
        <v>47</v>
      </c>
      <c r="B41" s="20" t="s">
        <v>48</v>
      </c>
      <c r="C41" s="23"/>
      <c r="D41" s="23"/>
      <c r="E41" s="23"/>
      <c r="F41" s="23">
        <v>800</v>
      </c>
      <c r="G41" s="45"/>
    </row>
    <row r="42" spans="1:7" ht="40.5" hidden="1" customHeight="1" x14ac:dyDescent="0.2">
      <c r="A42" s="46" t="s">
        <v>49</v>
      </c>
      <c r="B42" s="20" t="s">
        <v>50</v>
      </c>
      <c r="C42" s="23">
        <v>0</v>
      </c>
      <c r="D42" s="23"/>
      <c r="E42" s="23">
        <v>0</v>
      </c>
      <c r="F42" s="23">
        <v>750</v>
      </c>
      <c r="G42" s="45"/>
    </row>
    <row r="43" spans="1:7" ht="22.5" hidden="1" customHeight="1" x14ac:dyDescent="0.2">
      <c r="A43" s="35" t="s">
        <v>25</v>
      </c>
      <c r="B43" s="36" t="s">
        <v>51</v>
      </c>
      <c r="C43" s="37">
        <f>SUM(C32:C42)</f>
        <v>0</v>
      </c>
      <c r="D43" s="37">
        <f>SUM(D32:D42)</f>
        <v>0</v>
      </c>
      <c r="E43" s="37">
        <f>SUM(E32:E42)</f>
        <v>0</v>
      </c>
      <c r="F43" s="37">
        <f>SUM(F32:F42)</f>
        <v>22192.20319</v>
      </c>
      <c r="G43" s="47"/>
    </row>
    <row r="44" spans="1:7" ht="33.75" hidden="1" customHeight="1" x14ac:dyDescent="0.2">
      <c r="A44" s="35" t="s">
        <v>27</v>
      </c>
      <c r="B44" s="36" t="s">
        <v>51</v>
      </c>
      <c r="C44" s="48">
        <f>+SUM(C43:C43)</f>
        <v>0</v>
      </c>
      <c r="D44" s="37">
        <f>D42/'[2]распределение стоков'!C3*('[2]распределение стоков'!C3-'[2]распределение стоков'!C4)</f>
        <v>0</v>
      </c>
      <c r="E44" s="48">
        <f>+SUM(E43:E43)</f>
        <v>0</v>
      </c>
      <c r="F44" s="37">
        <f>(F32+F34+F36+F37+F38+F39+F40+F41+F42)*('[1] баланс(2)'!N14-'[1] баланс(2)'!N32)/'[1] баланс(2)'!N14+F33+F35</f>
        <v>14434.223272600004</v>
      </c>
      <c r="G44" s="47"/>
    </row>
    <row r="45" spans="1:7" ht="33.75" hidden="1" customHeight="1" x14ac:dyDescent="0.2">
      <c r="A45" s="35" t="s">
        <v>29</v>
      </c>
      <c r="B45" s="36" t="s">
        <v>51</v>
      </c>
      <c r="C45" s="48"/>
      <c r="D45" s="37"/>
      <c r="E45" s="48"/>
      <c r="F45" s="37">
        <f>F32+F34+F36+F37+F38+F39+F40+F41+F42</f>
        <v>15410.635409999999</v>
      </c>
      <c r="G45" s="47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idden="1" x14ac:dyDescent="0.2">
      <c r="A47" s="41" t="s">
        <v>4</v>
      </c>
      <c r="B47" s="41" t="s">
        <v>5</v>
      </c>
      <c r="C47" s="41" t="s">
        <v>6</v>
      </c>
      <c r="D47" s="41"/>
      <c r="E47" s="41"/>
      <c r="F47" s="41"/>
      <c r="G47" s="41" t="s">
        <v>7</v>
      </c>
    </row>
    <row r="48" spans="1:7" hidden="1" x14ac:dyDescent="0.2">
      <c r="A48" s="41"/>
      <c r="B48" s="41"/>
      <c r="C48" s="42" t="s">
        <v>8</v>
      </c>
      <c r="D48" s="42"/>
      <c r="E48" s="43" t="s">
        <v>9</v>
      </c>
      <c r="F48" s="43"/>
      <c r="G48" s="41"/>
    </row>
    <row r="49" spans="1:7" ht="24" hidden="1" x14ac:dyDescent="0.2">
      <c r="A49" s="41"/>
      <c r="B49" s="41"/>
      <c r="C49" s="44" t="s">
        <v>10</v>
      </c>
      <c r="D49" s="44" t="s">
        <v>11</v>
      </c>
      <c r="E49" s="44" t="s">
        <v>10</v>
      </c>
      <c r="F49" s="44" t="s">
        <v>11</v>
      </c>
      <c r="G49" s="41"/>
    </row>
    <row r="50" spans="1:7" ht="36" hidden="1" x14ac:dyDescent="0.2">
      <c r="A50" s="19" t="s">
        <v>52</v>
      </c>
      <c r="B50" s="44" t="s">
        <v>53</v>
      </c>
      <c r="C50" s="44"/>
      <c r="D50" s="44"/>
      <c r="E50" s="44"/>
      <c r="F50" s="49">
        <f>F32*'[1]исходные данные(Оксана)'!E11</f>
        <v>9760.2830015699983</v>
      </c>
      <c r="G50" s="50" t="s">
        <v>54</v>
      </c>
    </row>
    <row r="51" spans="1:7" ht="48" hidden="1" x14ac:dyDescent="0.2">
      <c r="A51" s="19" t="s">
        <v>55</v>
      </c>
      <c r="B51" s="44" t="s">
        <v>53</v>
      </c>
      <c r="C51" s="44"/>
      <c r="D51" s="44"/>
      <c r="E51" s="44"/>
      <c r="F51" s="49">
        <f>F33*'[1]исходные данные(Оксана)'!E11</f>
        <v>5632.5357878599998</v>
      </c>
      <c r="G51" s="50" t="s">
        <v>54</v>
      </c>
    </row>
    <row r="52" spans="1:7" ht="36" hidden="1" x14ac:dyDescent="0.2">
      <c r="A52" s="19" t="s">
        <v>35</v>
      </c>
      <c r="B52" s="44" t="s">
        <v>53</v>
      </c>
      <c r="C52" s="44"/>
      <c r="D52" s="44"/>
      <c r="E52" s="44"/>
      <c r="F52" s="49">
        <f>F34*'[1]исходные данные(Оксана)'!E11</f>
        <v>983.69591859999991</v>
      </c>
      <c r="G52" s="50" t="s">
        <v>54</v>
      </c>
    </row>
    <row r="53" spans="1:7" hidden="1" x14ac:dyDescent="0.2">
      <c r="A53" s="19" t="s">
        <v>56</v>
      </c>
      <c r="B53" s="20"/>
      <c r="C53" s="23"/>
      <c r="D53" s="23"/>
      <c r="E53" s="23"/>
      <c r="F53" s="23">
        <v>7000</v>
      </c>
      <c r="G53" s="45"/>
    </row>
    <row r="54" spans="1:7" hidden="1" x14ac:dyDescent="0.2">
      <c r="A54" s="19"/>
      <c r="B54" s="26"/>
      <c r="C54" s="28"/>
      <c r="D54" s="28"/>
      <c r="E54" s="28"/>
      <c r="F54" s="28"/>
      <c r="G54" s="45"/>
    </row>
    <row r="55" spans="1:7" ht="18" hidden="1" customHeight="1" x14ac:dyDescent="0.2">
      <c r="A55" s="35" t="s">
        <v>25</v>
      </c>
      <c r="B55" s="36" t="s">
        <v>53</v>
      </c>
      <c r="C55" s="48"/>
      <c r="D55" s="37">
        <f>SUM(D53:D54)</f>
        <v>0</v>
      </c>
      <c r="E55" s="48"/>
      <c r="F55" s="37">
        <f>F50+F51+F52+F53</f>
        <v>23376.514708030001</v>
      </c>
      <c r="G55" s="47"/>
    </row>
    <row r="56" spans="1:7" ht="24" hidden="1" x14ac:dyDescent="0.2">
      <c r="A56" s="35" t="s">
        <v>27</v>
      </c>
      <c r="B56" s="36" t="s">
        <v>53</v>
      </c>
      <c r="C56" s="48">
        <f>+SUM(C53:C53)</f>
        <v>0</v>
      </c>
      <c r="D56" s="37">
        <f>D55*('[2]распределение стоков'!D3-'[2]распределение стоков'!D4)/'[2]распределение стоков'!D3</f>
        <v>0</v>
      </c>
      <c r="E56" s="48">
        <f>+SUM(E53:E53)</f>
        <v>0</v>
      </c>
      <c r="F56" s="37">
        <f>(F50+F52)*('[1] баланс(2)'!P14-'[1] баланс(2)'!P32)/'[1] баланс(2)'!P14+ремонты!F51+F53</f>
        <v>18138.985055646768</v>
      </c>
      <c r="G56" s="51"/>
    </row>
    <row r="57" spans="1:7" ht="24" hidden="1" x14ac:dyDescent="0.2">
      <c r="A57" s="35" t="s">
        <v>29</v>
      </c>
      <c r="B57" s="36" t="s">
        <v>53</v>
      </c>
      <c r="C57" s="48"/>
      <c r="D57" s="37"/>
      <c r="E57" s="48"/>
      <c r="F57" s="37">
        <f>F50+F52</f>
        <v>10743.978920169999</v>
      </c>
      <c r="G57" s="51"/>
    </row>
    <row r="58" spans="1:7" x14ac:dyDescent="0.2">
      <c r="A58" s="52"/>
      <c r="B58" s="53"/>
      <c r="C58" s="54"/>
      <c r="D58" s="55"/>
      <c r="E58" s="54"/>
      <c r="F58" s="54"/>
      <c r="G58" s="56"/>
    </row>
    <row r="59" spans="1:7" x14ac:dyDescent="0.2">
      <c r="A59" s="52"/>
      <c r="B59" s="53"/>
      <c r="C59" s="54"/>
      <c r="D59" s="55"/>
      <c r="E59" s="54"/>
      <c r="F59" s="54"/>
      <c r="G59" s="56"/>
    </row>
    <row r="60" spans="1:7" x14ac:dyDescent="0.2">
      <c r="A60" s="52"/>
      <c r="B60" s="53"/>
      <c r="C60" s="54"/>
      <c r="D60" s="55"/>
      <c r="E60" s="54"/>
      <c r="F60" s="54"/>
      <c r="G60" s="56"/>
    </row>
    <row r="61" spans="1:7" ht="14.25" x14ac:dyDescent="0.2">
      <c r="A61" s="57" t="s">
        <v>57</v>
      </c>
      <c r="B61" s="58"/>
      <c r="C61" s="1"/>
      <c r="D61" s="1"/>
      <c r="E61" s="59"/>
      <c r="F61" s="59" t="s">
        <v>58</v>
      </c>
      <c r="G61" s="1"/>
    </row>
  </sheetData>
  <mergeCells count="18">
    <mergeCell ref="A47:A49"/>
    <mergeCell ref="B47:B49"/>
    <mergeCell ref="C47:F47"/>
    <mergeCell ref="G47:G49"/>
    <mergeCell ref="C48:D48"/>
    <mergeCell ref="E48:F48"/>
    <mergeCell ref="A29:A31"/>
    <mergeCell ref="B29:B31"/>
    <mergeCell ref="C29:F29"/>
    <mergeCell ref="G29:G31"/>
    <mergeCell ref="C30:D30"/>
    <mergeCell ref="E30:F30"/>
    <mergeCell ref="A10:A12"/>
    <mergeCell ref="B10:B12"/>
    <mergeCell ref="C10:F10"/>
    <mergeCell ref="G10:G12"/>
    <mergeCell ref="C11:D11"/>
    <mergeCell ref="E11:F11"/>
  </mergeCells>
  <pageMargins left="0.9055118110236221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ремонты</vt:lpstr>
    </vt:vector>
  </TitlesOfParts>
  <Company>Rusal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2018-04-18T05:48:21Z</dcterms:created>
  <dcterms:modified xsi:type="dcterms:W3CDTF">2018-04-18T05:48:38Z</dcterms:modified>
</cp:coreProperties>
</file>